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Ark1" sheetId="1" r:id="rId1"/>
    <sheet name="Oversigt med 0,5% besp." sheetId="2" r:id="rId2"/>
  </sheets>
  <calcPr calcId="152511"/>
</workbook>
</file>

<file path=xl/calcChain.xml><?xml version="1.0" encoding="utf-8"?>
<calcChain xmlns="http://schemas.openxmlformats.org/spreadsheetml/2006/main">
  <c r="F33" i="2" l="1"/>
  <c r="F14" i="2"/>
  <c r="F16" i="2"/>
  <c r="F29" i="2" s="1"/>
  <c r="F8" i="2"/>
  <c r="F18" i="2"/>
  <c r="F9" i="2"/>
  <c r="G29" i="2" l="1"/>
  <c r="G8" i="2"/>
  <c r="G16" i="2"/>
  <c r="G27" i="2"/>
  <c r="G24" i="2"/>
  <c r="G23" i="2"/>
  <c r="G22" i="2"/>
  <c r="G21" i="2"/>
  <c r="G20" i="2"/>
  <c r="G19" i="2"/>
  <c r="G18" i="2"/>
  <c r="G17" i="2"/>
  <c r="G14" i="2"/>
  <c r="G11" i="2"/>
  <c r="G10" i="2"/>
  <c r="G9" i="2"/>
  <c r="H33" i="2"/>
  <c r="E31" i="2"/>
  <c r="H27" i="2"/>
  <c r="H24" i="2"/>
  <c r="H23" i="2"/>
  <c r="H22" i="2"/>
  <c r="E22" i="2"/>
  <c r="H21" i="2"/>
  <c r="H20" i="2"/>
  <c r="H19" i="2"/>
  <c r="H18" i="2"/>
  <c r="E17" i="2"/>
  <c r="E16" i="2" s="1"/>
  <c r="E14" i="2"/>
  <c r="H14" i="2" s="1"/>
  <c r="H11" i="2"/>
  <c r="E11" i="2"/>
  <c r="E10" i="2"/>
  <c r="H10" i="2" s="1"/>
  <c r="G33" i="2" l="1"/>
  <c r="H17" i="2"/>
  <c r="H16" i="2" s="1"/>
  <c r="E9" i="2"/>
  <c r="E9" i="1"/>
  <c r="E11" i="1"/>
  <c r="E10" i="1"/>
  <c r="E16" i="1"/>
  <c r="E22" i="1"/>
  <c r="F27" i="1"/>
  <c r="E17" i="1"/>
  <c r="E8" i="2" l="1"/>
  <c r="E29" i="2" s="1"/>
  <c r="E33" i="2" s="1"/>
  <c r="H9" i="2"/>
  <c r="H8" i="2" s="1"/>
  <c r="F14" i="1"/>
  <c r="F22" i="1"/>
  <c r="F24" i="1"/>
  <c r="F23" i="1"/>
  <c r="F21" i="1"/>
  <c r="F20" i="1"/>
  <c r="F19" i="1"/>
  <c r="F18" i="1"/>
  <c r="F17" i="1"/>
  <c r="F10" i="1"/>
  <c r="F11" i="1"/>
  <c r="F9" i="1"/>
  <c r="F8" i="1" l="1"/>
  <c r="F16" i="1"/>
  <c r="E14" i="1"/>
  <c r="E31" i="1"/>
  <c r="E8" i="1" l="1"/>
  <c r="E29" i="1" s="1"/>
  <c r="E33" i="1" s="1"/>
  <c r="F33" i="1" l="1"/>
</calcChain>
</file>

<file path=xl/sharedStrings.xml><?xml version="1.0" encoding="utf-8"?>
<sst xmlns="http://schemas.openxmlformats.org/spreadsheetml/2006/main" count="48" uniqueCount="25">
  <si>
    <t>Opr. Budget 2018</t>
  </si>
  <si>
    <t>Skoleområde</t>
  </si>
  <si>
    <t>Dagtilbud</t>
  </si>
  <si>
    <t>Børn og Familie</t>
  </si>
  <si>
    <t>Acadre Sag. 18/2855   Dok: 43632/18</t>
  </si>
  <si>
    <t>Vedtaget budget i alt</t>
  </si>
  <si>
    <t>Folkeskolen m.m.</t>
  </si>
  <si>
    <t>Ungdomsuddannelser</t>
  </si>
  <si>
    <t>Folkeoplysning og fritidsaktiviteter m.v.</t>
  </si>
  <si>
    <t>Dagtilbud m.v. til børn og unge</t>
  </si>
  <si>
    <t>Folkeskolen (Psykologerne, fys-ergo)</t>
  </si>
  <si>
    <t>Folkeoplysning (brugerpanelet)</t>
  </si>
  <si>
    <t>Sundhedsområdet</t>
  </si>
  <si>
    <t>Central refusionordning</t>
  </si>
  <si>
    <t>Tilbud til voksne med særlige behov</t>
  </si>
  <si>
    <t>Kontante ydelser</t>
  </si>
  <si>
    <t>Tippen</t>
  </si>
  <si>
    <t>Tilbud til børn og unge med særlige behov</t>
  </si>
  <si>
    <t>Ungdomsuddannelser (STU)</t>
  </si>
  <si>
    <t>Jobcentret</t>
  </si>
  <si>
    <t>Ungdommens Uddannelsesvejledning</t>
  </si>
  <si>
    <t>Omprioriteringsbidrag budget 2019</t>
  </si>
  <si>
    <t>Omprioriteringsbidrag</t>
  </si>
  <si>
    <t>0,5% effektivisering fra 1.1.2019</t>
  </si>
  <si>
    <t>Heraf ejendomsudgifter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</si>
</sst>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37222"/>
        <bgColor indexed="64"/>
      </patternFill>
    </fill>
    <fill>
      <patternFill patternType="solid">
        <fgColor rgb="FF023652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medium">
        <color rgb="FF02365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2365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/>
    <xf numFmtId="0" fontId="0" fillId="2" borderId="2" xfId="0" applyFill="1" applyBorder="1"/>
    <xf numFmtId="0" fontId="0" fillId="3" borderId="2" xfId="0" applyFill="1" applyBorder="1"/>
    <xf numFmtId="0" fontId="0" fillId="0" borderId="2" xfId="0" applyBorder="1"/>
    <xf numFmtId="0" fontId="0" fillId="0" borderId="0" xfId="0" applyBorder="1"/>
    <xf numFmtId="3" fontId="0" fillId="0" borderId="0" xfId="1" applyNumberFormat="1" applyFont="1" applyBorder="1"/>
    <xf numFmtId="3" fontId="0" fillId="0" borderId="0" xfId="0" applyNumberFormat="1" applyBorder="1"/>
    <xf numFmtId="3" fontId="2" fillId="0" borderId="0" xfId="0" applyNumberFormat="1" applyFont="1" applyBorder="1"/>
    <xf numFmtId="3" fontId="2" fillId="0" borderId="0" xfId="1" applyNumberFormat="1" applyFont="1" applyBorder="1"/>
    <xf numFmtId="3" fontId="2" fillId="0" borderId="1" xfId="1" applyNumberFormat="1" applyFont="1" applyBorder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/>
    <xf numFmtId="0" fontId="0" fillId="0" borderId="0" xfId="0" applyFill="1" applyBorder="1"/>
    <xf numFmtId="3" fontId="0" fillId="0" borderId="0" xfId="0" applyNumberFormat="1"/>
    <xf numFmtId="0" fontId="0" fillId="0" borderId="3" xfId="0" applyBorder="1"/>
    <xf numFmtId="0" fontId="0" fillId="2" borderId="4" xfId="0" applyFill="1" applyBorder="1"/>
    <xf numFmtId="0" fontId="0" fillId="2" borderId="6" xfId="0" applyFill="1" applyBorder="1"/>
    <xf numFmtId="0" fontId="0" fillId="0" borderId="7" xfId="0" applyBorder="1"/>
    <xf numFmtId="0" fontId="0" fillId="2" borderId="8" xfId="0" applyFill="1" applyBorder="1"/>
    <xf numFmtId="0" fontId="0" fillId="3" borderId="8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0" xfId="0" applyFont="1" applyBorder="1"/>
    <xf numFmtId="3" fontId="0" fillId="0" borderId="10" xfId="0" applyNumberFormat="1" applyBorder="1"/>
    <xf numFmtId="0" fontId="0" fillId="0" borderId="11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Medium9"/>
  <colors>
    <mruColors>
      <color rgb="FF023652"/>
      <color rgb="FFE37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115" zoomScaleNormal="115" workbookViewId="0"/>
  </sheetViews>
  <sheetFormatPr defaultRowHeight="15" x14ac:dyDescent="0.25"/>
  <cols>
    <col min="1" max="1" width="0.7109375" customWidth="1"/>
    <col min="2" max="2" width="1.42578125" customWidth="1"/>
    <col min="3" max="3" width="2.85546875" customWidth="1"/>
    <col min="4" max="4" width="38.5703125" customWidth="1"/>
    <col min="5" max="6" width="21.42578125" customWidth="1"/>
    <col min="7" max="7" width="1.42578125" customWidth="1"/>
    <col min="9" max="9" width="15.28515625" customWidth="1"/>
    <col min="11" max="11" width="11.140625" bestFit="1" customWidth="1"/>
  </cols>
  <sheetData>
    <row r="1" spans="1:9" ht="3.75" customHeight="1" thickBot="1" x14ac:dyDescent="0.3"/>
    <row r="2" spans="1:9" x14ac:dyDescent="0.25">
      <c r="A2" s="16"/>
      <c r="B2" s="17"/>
      <c r="C2" s="32" t="s">
        <v>21</v>
      </c>
      <c r="D2" s="32"/>
      <c r="E2" s="32"/>
      <c r="F2" s="32"/>
      <c r="G2" s="18"/>
    </row>
    <row r="3" spans="1:9" x14ac:dyDescent="0.25">
      <c r="A3" s="19"/>
      <c r="B3" s="2"/>
      <c r="C3" s="33"/>
      <c r="D3" s="33"/>
      <c r="E3" s="33"/>
      <c r="F3" s="33"/>
      <c r="G3" s="20"/>
    </row>
    <row r="4" spans="1:9" x14ac:dyDescent="0.25">
      <c r="A4" s="19"/>
      <c r="B4" s="2"/>
      <c r="C4" s="33"/>
      <c r="D4" s="33"/>
      <c r="E4" s="33"/>
      <c r="F4" s="33"/>
      <c r="G4" s="20"/>
      <c r="I4" s="1"/>
    </row>
    <row r="5" spans="1:9" x14ac:dyDescent="0.25">
      <c r="A5" s="19"/>
      <c r="B5" s="3"/>
      <c r="C5" s="34" t="s">
        <v>4</v>
      </c>
      <c r="D5" s="34"/>
      <c r="E5" s="34"/>
      <c r="F5" s="34"/>
      <c r="G5" s="21"/>
    </row>
    <row r="6" spans="1:9" x14ac:dyDescent="0.25">
      <c r="A6" s="19"/>
      <c r="B6" s="4"/>
      <c r="C6" s="5"/>
      <c r="D6" s="5"/>
      <c r="E6" s="28" t="s">
        <v>0</v>
      </c>
      <c r="F6" s="28" t="s">
        <v>22</v>
      </c>
      <c r="G6" s="22"/>
    </row>
    <row r="7" spans="1:9" x14ac:dyDescent="0.25">
      <c r="A7" s="19"/>
      <c r="B7" s="4"/>
      <c r="C7" s="5"/>
      <c r="D7" s="5"/>
      <c r="E7" s="5"/>
      <c r="F7" s="5"/>
      <c r="G7" s="22"/>
    </row>
    <row r="8" spans="1:9" ht="15.75" x14ac:dyDescent="0.25">
      <c r="A8" s="19"/>
      <c r="B8" s="4"/>
      <c r="C8" s="31" t="s">
        <v>1</v>
      </c>
      <c r="D8" s="31"/>
      <c r="E8" s="8">
        <f>SUM(E9:E11)</f>
        <v>516741170</v>
      </c>
      <c r="F8" s="8">
        <f>SUM(F9:F11)+815</f>
        <v>5209565.9936000006</v>
      </c>
      <c r="G8" s="22"/>
    </row>
    <row r="9" spans="1:9" x14ac:dyDescent="0.25">
      <c r="A9" s="19"/>
      <c r="B9" s="4"/>
      <c r="C9" s="5"/>
      <c r="D9" s="5" t="s">
        <v>6</v>
      </c>
      <c r="E9" s="7">
        <f>501819840-E17-E27+4980260-6710160</f>
        <v>487207050</v>
      </c>
      <c r="F9" s="6">
        <f>E9*1.008%</f>
        <v>4911047.0640000002</v>
      </c>
      <c r="G9" s="22"/>
    </row>
    <row r="10" spans="1:9" x14ac:dyDescent="0.25">
      <c r="A10" s="19"/>
      <c r="B10" s="4"/>
      <c r="C10" s="5"/>
      <c r="D10" s="5" t="s">
        <v>7</v>
      </c>
      <c r="E10" s="7">
        <f>17923160-E18</f>
        <v>13991850</v>
      </c>
      <c r="F10" s="6">
        <f t="shared" ref="F10:F11" si="0">E10*1.008%</f>
        <v>141037.848</v>
      </c>
      <c r="G10" s="22"/>
    </row>
    <row r="11" spans="1:9" x14ac:dyDescent="0.25">
      <c r="A11" s="19"/>
      <c r="B11" s="4"/>
      <c r="C11" s="5"/>
      <c r="D11" s="5" t="s">
        <v>8</v>
      </c>
      <c r="E11" s="7">
        <f>-E19+15567200</f>
        <v>15542270</v>
      </c>
      <c r="F11" s="6">
        <f t="shared" si="0"/>
        <v>156666.0816</v>
      </c>
      <c r="G11" s="22"/>
    </row>
    <row r="12" spans="1:9" x14ac:dyDescent="0.25">
      <c r="A12" s="19"/>
      <c r="B12" s="4"/>
      <c r="C12" s="5"/>
      <c r="D12" s="5"/>
      <c r="E12" s="7"/>
      <c r="F12" s="6"/>
      <c r="G12" s="22"/>
    </row>
    <row r="13" spans="1:9" ht="15.75" x14ac:dyDescent="0.25">
      <c r="A13" s="19"/>
      <c r="B13" s="4"/>
      <c r="C13" s="31" t="s">
        <v>2</v>
      </c>
      <c r="D13" s="31"/>
      <c r="E13" s="7"/>
      <c r="F13" s="6"/>
      <c r="G13" s="22"/>
    </row>
    <row r="14" spans="1:9" x14ac:dyDescent="0.25">
      <c r="A14" s="19"/>
      <c r="B14" s="4"/>
      <c r="C14" s="5"/>
      <c r="D14" s="5" t="s">
        <v>9</v>
      </c>
      <c r="E14" s="8">
        <f>187324090+4281110</f>
        <v>191605200</v>
      </c>
      <c r="F14" s="9">
        <f>E14*1.008%+300</f>
        <v>1931680.416</v>
      </c>
      <c r="G14" s="22"/>
    </row>
    <row r="15" spans="1:9" x14ac:dyDescent="0.25">
      <c r="A15" s="19"/>
      <c r="B15" s="4"/>
      <c r="C15" s="5"/>
      <c r="D15" s="5"/>
      <c r="E15" s="7"/>
      <c r="F15" s="6"/>
      <c r="G15" s="22"/>
    </row>
    <row r="16" spans="1:9" ht="15.75" x14ac:dyDescent="0.25">
      <c r="A16" s="19"/>
      <c r="B16" s="4"/>
      <c r="C16" s="31" t="s">
        <v>3</v>
      </c>
      <c r="D16" s="31"/>
      <c r="E16" s="8">
        <f>SUM(E17:E24)</f>
        <v>164983420</v>
      </c>
      <c r="F16" s="8">
        <f>SUM(F17:F24)</f>
        <v>1663532.8736</v>
      </c>
      <c r="G16" s="22"/>
      <c r="I16" s="15"/>
    </row>
    <row r="17" spans="1:11" ht="15.75" x14ac:dyDescent="0.25">
      <c r="A17" s="19"/>
      <c r="B17" s="4"/>
      <c r="C17" s="11"/>
      <c r="D17" s="12" t="s">
        <v>10</v>
      </c>
      <c r="E17" s="13">
        <f>7404770</f>
        <v>7404770</v>
      </c>
      <c r="F17" s="6">
        <f t="shared" ref="F17:F24" si="1">E17*1.008%</f>
        <v>74640.081600000005</v>
      </c>
      <c r="G17" s="22"/>
    </row>
    <row r="18" spans="1:11" ht="15.75" x14ac:dyDescent="0.25">
      <c r="A18" s="19"/>
      <c r="B18" s="4"/>
      <c r="C18" s="11"/>
      <c r="D18" s="12" t="s">
        <v>18</v>
      </c>
      <c r="E18" s="13">
        <v>3931310</v>
      </c>
      <c r="F18" s="6">
        <f t="shared" si="1"/>
        <v>39627.604800000001</v>
      </c>
      <c r="G18" s="22"/>
    </row>
    <row r="19" spans="1:11" ht="15.75" x14ac:dyDescent="0.25">
      <c r="A19" s="19"/>
      <c r="B19" s="4"/>
      <c r="C19" s="11"/>
      <c r="D19" s="12" t="s">
        <v>11</v>
      </c>
      <c r="E19" s="13">
        <v>24930</v>
      </c>
      <c r="F19" s="6">
        <f t="shared" si="1"/>
        <v>251.29440000000002</v>
      </c>
      <c r="G19" s="22"/>
      <c r="I19" s="15"/>
    </row>
    <row r="20" spans="1:11" x14ac:dyDescent="0.25">
      <c r="A20" s="19"/>
      <c r="B20" s="4"/>
      <c r="C20" s="5"/>
      <c r="D20" s="5" t="s">
        <v>12</v>
      </c>
      <c r="E20" s="7">
        <v>25956160</v>
      </c>
      <c r="F20" s="6">
        <f t="shared" si="1"/>
        <v>261638.09280000001</v>
      </c>
      <c r="G20" s="22"/>
    </row>
    <row r="21" spans="1:11" x14ac:dyDescent="0.25">
      <c r="A21" s="19"/>
      <c r="B21" s="4"/>
      <c r="C21" s="5"/>
      <c r="D21" s="5" t="s">
        <v>13</v>
      </c>
      <c r="E21" s="7">
        <v>-3229990</v>
      </c>
      <c r="F21" s="6">
        <f t="shared" si="1"/>
        <v>-32558.299200000001</v>
      </c>
      <c r="G21" s="22"/>
    </row>
    <row r="22" spans="1:11" x14ac:dyDescent="0.25">
      <c r="A22" s="19"/>
      <c r="B22" s="4"/>
      <c r="C22" s="5"/>
      <c r="D22" s="5" t="s">
        <v>17</v>
      </c>
      <c r="E22" s="7">
        <f>628620+129354940-4281110-120</f>
        <v>125702330</v>
      </c>
      <c r="F22" s="6">
        <f>E22*1.008%+500</f>
        <v>1267579.4864000001</v>
      </c>
      <c r="G22" s="22"/>
    </row>
    <row r="23" spans="1:11" x14ac:dyDescent="0.25">
      <c r="A23" s="19"/>
      <c r="B23" s="4"/>
      <c r="C23" s="5"/>
      <c r="D23" s="5" t="s">
        <v>14</v>
      </c>
      <c r="E23" s="7">
        <v>394860</v>
      </c>
      <c r="F23" s="6">
        <f t="shared" si="1"/>
        <v>3980.1888000000004</v>
      </c>
      <c r="G23" s="22"/>
    </row>
    <row r="24" spans="1:11" x14ac:dyDescent="0.25">
      <c r="A24" s="19"/>
      <c r="B24" s="4"/>
      <c r="C24" s="5"/>
      <c r="D24" s="5" t="s">
        <v>15</v>
      </c>
      <c r="E24" s="7">
        <v>4799050</v>
      </c>
      <c r="F24" s="6">
        <f t="shared" si="1"/>
        <v>48374.423999999999</v>
      </c>
      <c r="G24" s="22"/>
    </row>
    <row r="25" spans="1:11" x14ac:dyDescent="0.25">
      <c r="A25" s="19"/>
      <c r="B25" s="4"/>
      <c r="C25" s="5"/>
      <c r="D25" s="5"/>
      <c r="E25" s="7"/>
      <c r="F25" s="6"/>
      <c r="G25" s="22"/>
    </row>
    <row r="26" spans="1:11" ht="15.75" x14ac:dyDescent="0.25">
      <c r="A26" s="19"/>
      <c r="B26" s="4"/>
      <c r="C26" s="31" t="s">
        <v>19</v>
      </c>
      <c r="D26" s="31"/>
      <c r="E26" s="7"/>
      <c r="F26" s="6"/>
      <c r="G26" s="22"/>
      <c r="K26" s="15"/>
    </row>
    <row r="27" spans="1:11" x14ac:dyDescent="0.25">
      <c r="A27" s="19"/>
      <c r="B27" s="4"/>
      <c r="C27" s="5"/>
      <c r="D27" s="5" t="s">
        <v>20</v>
      </c>
      <c r="E27" s="8">
        <v>5478120</v>
      </c>
      <c r="F27" s="9">
        <f>E27*1.008%+300</f>
        <v>55519.4496</v>
      </c>
      <c r="G27" s="22"/>
    </row>
    <row r="28" spans="1:11" ht="15.75" thickBot="1" x14ac:dyDescent="0.3">
      <c r="A28" s="19"/>
      <c r="B28" s="4"/>
      <c r="C28" s="5"/>
      <c r="D28" s="5"/>
      <c r="E28" s="5"/>
      <c r="F28" s="5"/>
      <c r="G28" s="22"/>
    </row>
    <row r="29" spans="1:11" ht="15.75" thickTop="1" x14ac:dyDescent="0.25">
      <c r="A29" s="19"/>
      <c r="B29" s="4"/>
      <c r="C29" s="5"/>
      <c r="D29" s="5"/>
      <c r="E29" s="10">
        <f>+E8+E14+E16+E27</f>
        <v>878807910</v>
      </c>
      <c r="F29" s="10">
        <v>8860000</v>
      </c>
      <c r="G29" s="22"/>
      <c r="I29" s="15"/>
    </row>
    <row r="30" spans="1:11" x14ac:dyDescent="0.25">
      <c r="A30" s="19"/>
      <c r="B30" s="4"/>
      <c r="C30" s="5"/>
      <c r="D30" s="5"/>
      <c r="E30" s="9"/>
      <c r="F30" s="9"/>
      <c r="G30" s="22"/>
    </row>
    <row r="31" spans="1:11" x14ac:dyDescent="0.25">
      <c r="A31" s="19"/>
      <c r="B31" s="4"/>
      <c r="C31" s="5"/>
      <c r="D31" s="14" t="s">
        <v>16</v>
      </c>
      <c r="E31" s="7">
        <f>-676870+1729900+10400+37850</f>
        <v>1101280</v>
      </c>
      <c r="F31" s="6">
        <v>0</v>
      </c>
      <c r="G31" s="22"/>
    </row>
    <row r="32" spans="1:11" x14ac:dyDescent="0.25">
      <c r="A32" s="19"/>
      <c r="B32" s="4"/>
      <c r="C32" s="5"/>
      <c r="D32" s="5"/>
      <c r="E32" s="5"/>
      <c r="F32" s="5"/>
      <c r="G32" s="22"/>
    </row>
    <row r="33" spans="1:7" ht="15.75" thickBot="1" x14ac:dyDescent="0.3">
      <c r="A33" s="23"/>
      <c r="B33" s="4"/>
      <c r="C33" s="24"/>
      <c r="D33" s="25" t="s">
        <v>5</v>
      </c>
      <c r="E33" s="26">
        <f>SUM(E29:E31)</f>
        <v>879909190</v>
      </c>
      <c r="F33" s="26">
        <f>SUM(F29:F31)</f>
        <v>8860000</v>
      </c>
      <c r="G33" s="27"/>
    </row>
    <row r="34" spans="1:7" x14ac:dyDescent="0.25">
      <c r="E34" s="15"/>
    </row>
  </sheetData>
  <mergeCells count="6">
    <mergeCell ref="C26:D26"/>
    <mergeCell ref="C2:F4"/>
    <mergeCell ref="C5:F5"/>
    <mergeCell ref="C16:D16"/>
    <mergeCell ref="C13:D13"/>
    <mergeCell ref="C8:D8"/>
  </mergeCells>
  <pageMargins left="3.937007874015748E-2" right="3.937007874015748E-2" top="0.31496062992125984" bottom="0.31496062992125984" header="0.31496062992125984" footer="0.31496062992125984"/>
  <pageSetup paperSize="9" fitToHeight="0" orientation="portrait" r:id="rId1"/>
  <headerFooter>
    <oddFooter>&amp;R19. marts 2018.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topLeftCell="A3" zoomScale="115" zoomScaleNormal="115" workbookViewId="0">
      <selection activeCell="E33" sqref="E33:F33"/>
    </sheetView>
  </sheetViews>
  <sheetFormatPr defaultRowHeight="15" x14ac:dyDescent="0.25"/>
  <cols>
    <col min="1" max="1" width="0.7109375" customWidth="1"/>
    <col min="2" max="2" width="1.42578125" customWidth="1"/>
    <col min="3" max="3" width="2.85546875" customWidth="1"/>
    <col min="4" max="4" width="38.5703125" customWidth="1"/>
    <col min="5" max="5" width="21.42578125" customWidth="1"/>
    <col min="6" max="6" width="18" customWidth="1"/>
    <col min="7" max="8" width="21.42578125" customWidth="1"/>
    <col min="9" max="9" width="1.42578125" customWidth="1"/>
    <col min="11" max="11" width="15.28515625" customWidth="1"/>
    <col min="13" max="13" width="11.140625" bestFit="1" customWidth="1"/>
  </cols>
  <sheetData>
    <row r="1" spans="1:11" ht="3.75" customHeight="1" thickBot="1" x14ac:dyDescent="0.3"/>
    <row r="2" spans="1:11" x14ac:dyDescent="0.25">
      <c r="A2" s="16"/>
      <c r="B2" s="17"/>
      <c r="C2" s="32" t="s">
        <v>21</v>
      </c>
      <c r="D2" s="32"/>
      <c r="E2" s="32"/>
      <c r="F2" s="32"/>
      <c r="G2" s="32"/>
      <c r="H2" s="32"/>
      <c r="I2" s="18"/>
    </row>
    <row r="3" spans="1:11" x14ac:dyDescent="0.25">
      <c r="A3" s="19"/>
      <c r="B3" s="2"/>
      <c r="C3" s="33"/>
      <c r="D3" s="33"/>
      <c r="E3" s="33"/>
      <c r="F3" s="33"/>
      <c r="G3" s="33"/>
      <c r="H3" s="33"/>
      <c r="I3" s="20"/>
    </row>
    <row r="4" spans="1:11" x14ac:dyDescent="0.25">
      <c r="A4" s="19"/>
      <c r="B4" s="2"/>
      <c r="C4" s="33"/>
      <c r="D4" s="33"/>
      <c r="E4" s="33"/>
      <c r="F4" s="33"/>
      <c r="G4" s="33"/>
      <c r="H4" s="33"/>
      <c r="I4" s="20"/>
      <c r="K4" s="1"/>
    </row>
    <row r="5" spans="1:11" x14ac:dyDescent="0.25">
      <c r="A5" s="19"/>
      <c r="B5" s="3"/>
      <c r="C5" s="34" t="s">
        <v>4</v>
      </c>
      <c r="D5" s="34"/>
      <c r="E5" s="34"/>
      <c r="F5" s="34"/>
      <c r="G5" s="34"/>
      <c r="H5" s="34"/>
      <c r="I5" s="21"/>
    </row>
    <row r="6" spans="1:11" ht="30" x14ac:dyDescent="0.25">
      <c r="A6" s="19"/>
      <c r="B6" s="4"/>
      <c r="C6" s="5"/>
      <c r="D6" s="5"/>
      <c r="E6" s="28" t="s">
        <v>0</v>
      </c>
      <c r="F6" s="30" t="s">
        <v>24</v>
      </c>
      <c r="G6" s="30" t="s">
        <v>23</v>
      </c>
      <c r="H6" s="28" t="s">
        <v>22</v>
      </c>
      <c r="I6" s="22"/>
    </row>
    <row r="7" spans="1:11" x14ac:dyDescent="0.25">
      <c r="A7" s="19"/>
      <c r="B7" s="4"/>
      <c r="C7" s="5"/>
      <c r="D7" s="5"/>
      <c r="E7" s="5"/>
      <c r="F7" s="5"/>
      <c r="G7" s="5"/>
      <c r="H7" s="5"/>
      <c r="I7" s="22"/>
    </row>
    <row r="8" spans="1:11" ht="15.75" x14ac:dyDescent="0.25">
      <c r="A8" s="19"/>
      <c r="B8" s="4"/>
      <c r="C8" s="31" t="s">
        <v>1</v>
      </c>
      <c r="D8" s="31"/>
      <c r="E8" s="8">
        <f>SUM(E9:E11)</f>
        <v>516741170</v>
      </c>
      <c r="F8" s="8">
        <f>SUM(F9:F11)</f>
        <v>28951700</v>
      </c>
      <c r="G8" s="8">
        <f>SUM(G9:G11)</f>
        <v>2583705.85</v>
      </c>
      <c r="H8" s="8">
        <f>SUM(H9:H11)+815</f>
        <v>5209565.9936000006</v>
      </c>
      <c r="I8" s="22"/>
    </row>
    <row r="9" spans="1:11" x14ac:dyDescent="0.25">
      <c r="A9" s="19"/>
      <c r="B9" s="4"/>
      <c r="C9" s="5"/>
      <c r="D9" s="5" t="s">
        <v>6</v>
      </c>
      <c r="E9" s="7">
        <f>501819840-E17-E27+4980260-6710160</f>
        <v>487207050</v>
      </c>
      <c r="F9" s="7">
        <f>28850780-35250-121560</f>
        <v>28693970</v>
      </c>
      <c r="G9" s="7">
        <f>E9*0.5%</f>
        <v>2436035.25</v>
      </c>
      <c r="H9" s="6">
        <f>E9*1.008%</f>
        <v>4911047.0640000002</v>
      </c>
      <c r="I9" s="22"/>
    </row>
    <row r="10" spans="1:11" x14ac:dyDescent="0.25">
      <c r="A10" s="19"/>
      <c r="B10" s="4"/>
      <c r="C10" s="5"/>
      <c r="D10" s="5" t="s">
        <v>7</v>
      </c>
      <c r="E10" s="7">
        <f>17923160-E18</f>
        <v>13991850</v>
      </c>
      <c r="F10" s="7">
        <v>0</v>
      </c>
      <c r="G10" s="7">
        <f>E10*0.5%</f>
        <v>69959.25</v>
      </c>
      <c r="H10" s="6">
        <f t="shared" ref="H10:H11" si="0">E10*1.008%</f>
        <v>141037.848</v>
      </c>
      <c r="I10" s="22"/>
    </row>
    <row r="11" spans="1:11" x14ac:dyDescent="0.25">
      <c r="A11" s="19"/>
      <c r="B11" s="4"/>
      <c r="C11" s="5"/>
      <c r="D11" s="5" t="s">
        <v>8</v>
      </c>
      <c r="E11" s="7">
        <f>-E19+15567200</f>
        <v>15542270</v>
      </c>
      <c r="F11" s="7">
        <v>257730</v>
      </c>
      <c r="G11" s="7">
        <f>E11*0.5%</f>
        <v>77711.350000000006</v>
      </c>
      <c r="H11" s="6">
        <f t="shared" si="0"/>
        <v>156666.0816</v>
      </c>
      <c r="I11" s="22"/>
    </row>
    <row r="12" spans="1:11" x14ac:dyDescent="0.25">
      <c r="A12" s="19"/>
      <c r="B12" s="4"/>
      <c r="C12" s="5"/>
      <c r="D12" s="5"/>
      <c r="E12" s="7"/>
      <c r="F12" s="7"/>
      <c r="G12" s="7"/>
      <c r="H12" s="6"/>
      <c r="I12" s="22"/>
    </row>
    <row r="13" spans="1:11" ht="15.75" x14ac:dyDescent="0.25">
      <c r="A13" s="19"/>
      <c r="B13" s="4"/>
      <c r="C13" s="31" t="s">
        <v>2</v>
      </c>
      <c r="D13" s="31"/>
      <c r="E13" s="7"/>
      <c r="F13" s="7"/>
      <c r="G13" s="7"/>
      <c r="H13" s="6"/>
      <c r="I13" s="22"/>
    </row>
    <row r="14" spans="1:11" x14ac:dyDescent="0.25">
      <c r="A14" s="19"/>
      <c r="B14" s="4"/>
      <c r="C14" s="5"/>
      <c r="D14" s="5" t="s">
        <v>9</v>
      </c>
      <c r="E14" s="8">
        <f>187324090+4281110</f>
        <v>191605200</v>
      </c>
      <c r="F14" s="8">
        <f>109190+8220050+86950</f>
        <v>8416190</v>
      </c>
      <c r="G14" s="8">
        <f>E14*0.5%</f>
        <v>958026</v>
      </c>
      <c r="H14" s="9">
        <f>E14*1.008%+300</f>
        <v>1931680.416</v>
      </c>
      <c r="I14" s="22"/>
    </row>
    <row r="15" spans="1:11" x14ac:dyDescent="0.25">
      <c r="A15" s="19"/>
      <c r="B15" s="4"/>
      <c r="C15" s="5"/>
      <c r="D15" s="5"/>
      <c r="E15" s="7"/>
      <c r="F15" s="7"/>
      <c r="G15" s="7"/>
      <c r="H15" s="6"/>
      <c r="I15" s="22"/>
    </row>
    <row r="16" spans="1:11" ht="15.75" x14ac:dyDescent="0.25">
      <c r="A16" s="19"/>
      <c r="B16" s="4"/>
      <c r="C16" s="31" t="s">
        <v>3</v>
      </c>
      <c r="D16" s="31"/>
      <c r="E16" s="8">
        <f>SUM(E17:E24)</f>
        <v>164983420</v>
      </c>
      <c r="F16" s="8">
        <f>SUM(F17:F24)</f>
        <v>1567090</v>
      </c>
      <c r="G16" s="8">
        <f>SUM(G17:G24)</f>
        <v>824917.10000000009</v>
      </c>
      <c r="H16" s="8">
        <f>SUM(H17:H24)</f>
        <v>1663532.8736</v>
      </c>
      <c r="I16" s="22"/>
      <c r="K16" s="15"/>
    </row>
    <row r="17" spans="1:13" ht="15.75" x14ac:dyDescent="0.25">
      <c r="A17" s="19"/>
      <c r="B17" s="4"/>
      <c r="C17" s="29"/>
      <c r="D17" s="12" t="s">
        <v>10</v>
      </c>
      <c r="E17" s="13">
        <f>7404770</f>
        <v>7404770</v>
      </c>
      <c r="F17" s="13">
        <v>35250</v>
      </c>
      <c r="G17" s="7">
        <f t="shared" ref="G17:G24" si="1">E17*0.5%</f>
        <v>37023.85</v>
      </c>
      <c r="H17" s="6">
        <f t="shared" ref="H17:H24" si="2">E17*1.008%</f>
        <v>74640.081600000005</v>
      </c>
      <c r="I17" s="22"/>
    </row>
    <row r="18" spans="1:13" ht="15.75" x14ac:dyDescent="0.25">
      <c r="A18" s="19"/>
      <c r="B18" s="4"/>
      <c r="C18" s="29"/>
      <c r="D18" s="12" t="s">
        <v>18</v>
      </c>
      <c r="E18" s="13">
        <v>3931310</v>
      </c>
      <c r="F18" s="13">
        <f>5670+285990</f>
        <v>291660</v>
      </c>
      <c r="G18" s="7">
        <f t="shared" si="1"/>
        <v>19656.55</v>
      </c>
      <c r="H18" s="6">
        <f t="shared" si="2"/>
        <v>39627.604800000001</v>
      </c>
      <c r="I18" s="22"/>
    </row>
    <row r="19" spans="1:13" ht="15.75" x14ac:dyDescent="0.25">
      <c r="A19" s="19"/>
      <c r="B19" s="4"/>
      <c r="C19" s="29"/>
      <c r="D19" s="12" t="s">
        <v>11</v>
      </c>
      <c r="E19" s="13">
        <v>24930</v>
      </c>
      <c r="F19" s="13">
        <v>0</v>
      </c>
      <c r="G19" s="7">
        <f t="shared" si="1"/>
        <v>124.65</v>
      </c>
      <c r="H19" s="6">
        <f t="shared" si="2"/>
        <v>251.29440000000002</v>
      </c>
      <c r="I19" s="22"/>
      <c r="K19" s="15"/>
    </row>
    <row r="20" spans="1:13" x14ac:dyDescent="0.25">
      <c r="A20" s="19"/>
      <c r="B20" s="4"/>
      <c r="C20" s="5"/>
      <c r="D20" s="5" t="s">
        <v>12</v>
      </c>
      <c r="E20" s="7">
        <v>25956160</v>
      </c>
      <c r="F20" s="7">
        <v>628600</v>
      </c>
      <c r="G20" s="7">
        <f t="shared" si="1"/>
        <v>129780.8</v>
      </c>
      <c r="H20" s="6">
        <f t="shared" si="2"/>
        <v>261638.09280000001</v>
      </c>
      <c r="I20" s="22"/>
    </row>
    <row r="21" spans="1:13" x14ac:dyDescent="0.25">
      <c r="A21" s="19"/>
      <c r="B21" s="4"/>
      <c r="C21" s="5"/>
      <c r="D21" s="5" t="s">
        <v>13</v>
      </c>
      <c r="E21" s="7">
        <v>-3229990</v>
      </c>
      <c r="F21" s="7"/>
      <c r="G21" s="7">
        <f t="shared" si="1"/>
        <v>-16149.95</v>
      </c>
      <c r="H21" s="6">
        <f t="shared" si="2"/>
        <v>-32558.299200000001</v>
      </c>
      <c r="I21" s="22"/>
    </row>
    <row r="22" spans="1:13" x14ac:dyDescent="0.25">
      <c r="A22" s="19"/>
      <c r="B22" s="4"/>
      <c r="C22" s="5"/>
      <c r="D22" s="5" t="s">
        <v>17</v>
      </c>
      <c r="E22" s="7">
        <f>628620+129354940-4281110-120</f>
        <v>125702330</v>
      </c>
      <c r="F22" s="7">
        <v>611580</v>
      </c>
      <c r="G22" s="7">
        <f t="shared" si="1"/>
        <v>628511.65</v>
      </c>
      <c r="H22" s="6">
        <f>E22*1.008%+500</f>
        <v>1267579.4864000001</v>
      </c>
      <c r="I22" s="22"/>
    </row>
    <row r="23" spans="1:13" x14ac:dyDescent="0.25">
      <c r="A23" s="19"/>
      <c r="B23" s="4"/>
      <c r="C23" s="5"/>
      <c r="D23" s="5" t="s">
        <v>14</v>
      </c>
      <c r="E23" s="7">
        <v>394860</v>
      </c>
      <c r="F23" s="7"/>
      <c r="G23" s="7">
        <f t="shared" si="1"/>
        <v>1974.3</v>
      </c>
      <c r="H23" s="6">
        <f t="shared" si="2"/>
        <v>3980.1888000000004</v>
      </c>
      <c r="I23" s="22"/>
    </row>
    <row r="24" spans="1:13" x14ac:dyDescent="0.25">
      <c r="A24" s="19"/>
      <c r="B24" s="4"/>
      <c r="C24" s="5"/>
      <c r="D24" s="5" t="s">
        <v>15</v>
      </c>
      <c r="E24" s="7">
        <v>4799050</v>
      </c>
      <c r="F24" s="7"/>
      <c r="G24" s="7">
        <f t="shared" si="1"/>
        <v>23995.25</v>
      </c>
      <c r="H24" s="6">
        <f t="shared" si="2"/>
        <v>48374.423999999999</v>
      </c>
      <c r="I24" s="22"/>
    </row>
    <row r="25" spans="1:13" x14ac:dyDescent="0.25">
      <c r="A25" s="19"/>
      <c r="B25" s="4"/>
      <c r="C25" s="5"/>
      <c r="D25" s="5"/>
      <c r="E25" s="7"/>
      <c r="F25" s="7"/>
      <c r="G25" s="7"/>
      <c r="H25" s="6"/>
      <c r="I25" s="22"/>
    </row>
    <row r="26" spans="1:13" ht="15.75" x14ac:dyDescent="0.25">
      <c r="A26" s="19"/>
      <c r="B26" s="4"/>
      <c r="C26" s="31" t="s">
        <v>19</v>
      </c>
      <c r="D26" s="31"/>
      <c r="E26" s="7"/>
      <c r="F26" s="7"/>
      <c r="G26" s="7"/>
      <c r="H26" s="6"/>
      <c r="I26" s="22"/>
      <c r="M26" s="15"/>
    </row>
    <row r="27" spans="1:13" x14ac:dyDescent="0.25">
      <c r="A27" s="19"/>
      <c r="B27" s="4"/>
      <c r="C27" s="5"/>
      <c r="D27" s="5" t="s">
        <v>20</v>
      </c>
      <c r="E27" s="8">
        <v>5478120</v>
      </c>
      <c r="F27" s="8"/>
      <c r="G27" s="8">
        <f>E27*0.5%</f>
        <v>27390.600000000002</v>
      </c>
      <c r="H27" s="9">
        <f>E27*1.008%+300</f>
        <v>55519.4496</v>
      </c>
      <c r="I27" s="22"/>
    </row>
    <row r="28" spans="1:13" ht="15.75" thickBot="1" x14ac:dyDescent="0.3">
      <c r="A28" s="19"/>
      <c r="B28" s="4"/>
      <c r="C28" s="5"/>
      <c r="D28" s="5"/>
      <c r="E28" s="5"/>
      <c r="F28" s="5"/>
      <c r="G28" s="5"/>
      <c r="H28" s="5"/>
      <c r="I28" s="22"/>
    </row>
    <row r="29" spans="1:13" ht="15.75" thickTop="1" x14ac:dyDescent="0.25">
      <c r="A29" s="19"/>
      <c r="B29" s="4"/>
      <c r="C29" s="5"/>
      <c r="D29" s="5"/>
      <c r="E29" s="10">
        <f>+E8+E14+E16+E27</f>
        <v>878807910</v>
      </c>
      <c r="F29" s="10">
        <f>+F8+F14+F16+F27</f>
        <v>38934980</v>
      </c>
      <c r="G29" s="10">
        <f>+G8+G14+G16+G27</f>
        <v>4394039.55</v>
      </c>
      <c r="H29" s="10">
        <v>8860000</v>
      </c>
      <c r="I29" s="22"/>
      <c r="K29" s="15"/>
    </row>
    <row r="30" spans="1:13" x14ac:dyDescent="0.25">
      <c r="A30" s="19"/>
      <c r="B30" s="4"/>
      <c r="C30" s="5"/>
      <c r="D30" s="5"/>
      <c r="E30" s="9"/>
      <c r="F30" s="9"/>
      <c r="G30" s="9"/>
      <c r="H30" s="9"/>
      <c r="I30" s="22"/>
    </row>
    <row r="31" spans="1:13" x14ac:dyDescent="0.25">
      <c r="A31" s="19"/>
      <c r="B31" s="4"/>
      <c r="C31" s="5"/>
      <c r="D31" s="14" t="s">
        <v>16</v>
      </c>
      <c r="E31" s="7">
        <f>-676870+1729900+10400+37850</f>
        <v>1101280</v>
      </c>
      <c r="F31" s="7"/>
      <c r="G31" s="7"/>
      <c r="H31" s="6">
        <v>0</v>
      </c>
      <c r="I31" s="22"/>
    </row>
    <row r="32" spans="1:13" x14ac:dyDescent="0.25">
      <c r="A32" s="19"/>
      <c r="B32" s="4"/>
      <c r="C32" s="5"/>
      <c r="D32" s="5"/>
      <c r="E32" s="5"/>
      <c r="F32" s="5"/>
      <c r="G32" s="5"/>
      <c r="H32" s="5"/>
      <c r="I32" s="22"/>
    </row>
    <row r="33" spans="1:9" ht="15.75" thickBot="1" x14ac:dyDescent="0.3">
      <c r="A33" s="23"/>
      <c r="B33" s="4"/>
      <c r="C33" s="24"/>
      <c r="D33" s="25" t="s">
        <v>5</v>
      </c>
      <c r="E33" s="26">
        <f>SUM(E29:E31)</f>
        <v>879909190</v>
      </c>
      <c r="F33" s="26">
        <f>SUM(F29:F31)</f>
        <v>38934980</v>
      </c>
      <c r="G33" s="26">
        <f>SUM(G29:G31)</f>
        <v>4394039.55</v>
      </c>
      <c r="H33" s="26">
        <f>SUM(H29:H31)</f>
        <v>8860000</v>
      </c>
      <c r="I33" s="27"/>
    </row>
    <row r="34" spans="1:9" x14ac:dyDescent="0.25">
      <c r="E34" s="15"/>
      <c r="F34" s="15"/>
      <c r="G34" s="15"/>
    </row>
  </sheetData>
  <mergeCells count="6">
    <mergeCell ref="C26:D26"/>
    <mergeCell ref="C2:H4"/>
    <mergeCell ref="C5:H5"/>
    <mergeCell ref="C8:D8"/>
    <mergeCell ref="C13:D13"/>
    <mergeCell ref="C16:D16"/>
  </mergeCells>
  <pageMargins left="3.937007874015748E-2" right="3.937007874015748E-2" top="0.31496062992125984" bottom="0.31496062992125984" header="0.31496062992125984" footer="0.31496062992125984"/>
  <pageSetup paperSize="9" scale="79" fitToHeight="0" orientation="portrait" r:id="rId1"/>
  <headerFooter>
    <oddFooter>&amp;R19. marts 2018.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2018-05-14T11:00:00+00:00</MeetingStartDate>
    <EnclosureFileNumber xmlns="d08b57ff-b9b7-4581-975d-98f87b579a51">43632/18</EnclosureFileNumber>
    <AgendaId xmlns="d08b57ff-b9b7-4581-975d-98f87b579a51">8309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2841254</FusionId>
    <AgendaAccessLevelName xmlns="d08b57ff-b9b7-4581-975d-98f87b579a51">Åben</AgendaAccessLevelName>
    <UNC xmlns="d08b57ff-b9b7-4581-975d-98f87b579a51">2582238</UNC>
    <MeetingTitle xmlns="d08b57ff-b9b7-4581-975d-98f87b579a51">14-05-2018</MeetingTitle>
    <MeetingDateAndTime xmlns="d08b57ff-b9b7-4581-975d-98f87b579a51">14-05-2018 fra 13:00 - 16:30</MeetingDateAndTime>
    <MeetingEndDate xmlns="d08b57ff-b9b7-4581-975d-98f87b579a51">2018-05-14T14:30:00+00:00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451DA3-CC92-4EE1-B64C-3FDA966B89E2}"/>
</file>

<file path=customXml/itemProps2.xml><?xml version="1.0" encoding="utf-8"?>
<ds:datastoreItem xmlns:ds="http://schemas.openxmlformats.org/officeDocument/2006/customXml" ds:itemID="{5DA86E57-388D-4345-8DF2-0FA9D2880D0C}"/>
</file>

<file path=customXml/itemProps3.xml><?xml version="1.0" encoding="utf-8"?>
<ds:datastoreItem xmlns:ds="http://schemas.openxmlformats.org/officeDocument/2006/customXml" ds:itemID="{1F949056-0088-4E38-96B4-FE64BAFBC8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Oversigt med 0,5% besp.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-14-05-2018 - Bilag 71.01 Omprioriteringsbidrag 2019 - Børn og Læring</dc:title>
  <dc:creator/>
  <cp:lastModifiedBy/>
  <dcterms:created xsi:type="dcterms:W3CDTF">2006-09-16T00:00:00Z</dcterms:created>
  <dcterms:modified xsi:type="dcterms:W3CDTF">2018-05-09T05:52:57Z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